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tabRatio="597" activeTab="0"/>
  </bookViews>
  <sheets>
    <sheet name="Sheet2" sheetId="1" r:id="rId1"/>
  </sheets>
  <definedNames>
    <definedName name="_xlnm.Print_Area" localSheetId="0">'Sheet2'!$A$1:$J$29</definedName>
  </definedNames>
  <calcPr fullCalcOnLoad="1"/>
</workbook>
</file>

<file path=xl/sharedStrings.xml><?xml version="1.0" encoding="utf-8"?>
<sst xmlns="http://schemas.openxmlformats.org/spreadsheetml/2006/main" count="37" uniqueCount="37">
  <si>
    <t>Nr. Crt.</t>
  </si>
  <si>
    <t>DENUMIREA FURNIZORULUI</t>
  </si>
  <si>
    <t>Puncte crit. 1</t>
  </si>
  <si>
    <t>Val. crit. 1</t>
  </si>
  <si>
    <t>Total general</t>
  </si>
  <si>
    <t>Puncte crit.2</t>
  </si>
  <si>
    <t>Val. crit. 2</t>
  </si>
  <si>
    <t>Total Puncte crit.1-2</t>
  </si>
  <si>
    <t>ABC CENTRUL MEDICAL DR. PIRJOL</t>
  </si>
  <si>
    <t>SPITALUL MUNICIPAL CLINIC TIMISOARA</t>
  </si>
  <si>
    <t>CABINET MEDICAL DR. AVRAM</t>
  </si>
  <si>
    <t>CABINET MEDICAL GINECO-PRIVAT  (DR.HENGELMAN)</t>
  </si>
  <si>
    <t>SC M-PROFILAXIS SRL</t>
  </si>
  <si>
    <t>INSTITUTUL DE BOLI CARDIOVASCULARE TIMISOARA</t>
  </si>
  <si>
    <t>SPITALUL CLINIC JUDETEAN DE URGENTA PIUS BRANZEU TIMISOARA</t>
  </si>
  <si>
    <t>CABINET MEDICAL MEDICINA INTERNA DR. TRIFF CARINA</t>
  </si>
  <si>
    <t>SC MATERNA CARE SRL</t>
  </si>
  <si>
    <t>TOTAL PUNCTAJ CRITERIUL EVALUARE</t>
  </si>
  <si>
    <t>TOTAL SUMA criteriu 1 + 2</t>
  </si>
  <si>
    <t>VALOAREA UNUI PUNCT CRITERIUL EVALUARE</t>
  </si>
  <si>
    <t>TOTAL PUNCTAJ CRITERIUL DISPONIILITATE</t>
  </si>
  <si>
    <t>VALOAREA UNUI PUNCT CRITERIUL DISPONIBILITATE</t>
  </si>
  <si>
    <t>TOTAL PUNCTAJ CRITERIUL 1+2</t>
  </si>
  <si>
    <t>TOTAL SUMA CRITERIUL 1+2</t>
  </si>
  <si>
    <t>VALOAREA UNUI PUNCT FINALA</t>
  </si>
  <si>
    <t>CRITERIUL EVALUARE 90%</t>
  </si>
  <si>
    <t>CRITERIUL DISPONIBILITATE 10%</t>
  </si>
  <si>
    <t>TOTAL SUMA/CRITERIU EVALUARE</t>
  </si>
  <si>
    <t>TOTAL SUMA / CRITERIU DISPONIBILITATE</t>
  </si>
  <si>
    <t>SC POLICLINICA SANITAS</t>
  </si>
  <si>
    <t>CENTRALIZATOR SERVICII PARACLINICE- NR. PUNCTE, VALOAREA PUNCTULUI SI VALORI CONTRACT</t>
  </si>
  <si>
    <t>ECOGRAFII CLINIC</t>
  </si>
  <si>
    <t>SPITALUL ORASENESC SANNICOLAU</t>
  </si>
  <si>
    <t>SPITALUL CLINIC CF TIMISOARA</t>
  </si>
  <si>
    <t>SC NEOCLINIC CONCEPT SRL</t>
  </si>
  <si>
    <t>SUPLIMENTARE SEPTEMBRIE 2022 (formula)</t>
  </si>
  <si>
    <t>TOTAL VALOARE DE SUPLIMENTAT SEPT-OCT.2022 DIN DISPONIBIL BUGET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</si>
</sst>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0.00;[Red]0.00"/>
    <numFmt numFmtId="179" formatCode="0.00000"/>
  </numFmts>
  <fonts count="48">
    <font>
      <sz val="10"/>
      <name val="Arial"/>
      <family val="0"/>
    </font>
    <font>
      <b/>
      <i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i/>
      <sz val="16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/>
    </xf>
    <xf numFmtId="1" fontId="2" fillId="0" borderId="0" xfId="0" applyNumberFormat="1" applyFont="1" applyFill="1" applyAlignment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9" fillId="0" borderId="0" xfId="0" applyFont="1" applyAlignment="1">
      <alignment/>
    </xf>
    <xf numFmtId="4" fontId="1" fillId="0" borderId="10" xfId="0" applyNumberFormat="1" applyFont="1" applyBorder="1" applyAlignment="1">
      <alignment horizontal="left" vertical="center" wrapText="1"/>
    </xf>
    <xf numFmtId="4" fontId="11" fillId="0" borderId="0" xfId="0" applyNumberFormat="1" applyFont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left" vertical="center" wrapText="1"/>
    </xf>
    <xf numFmtId="2" fontId="10" fillId="0" borderId="11" xfId="0" applyNumberFormat="1" applyFont="1" applyFill="1" applyBorder="1" applyAlignment="1">
      <alignment horizontal="left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/>
    </xf>
    <xf numFmtId="4" fontId="12" fillId="0" borderId="10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4" fontId="13" fillId="0" borderId="10" xfId="0" applyNumberFormat="1" applyFont="1" applyBorder="1" applyAlignment="1">
      <alignment/>
    </xf>
    <xf numFmtId="4" fontId="13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I7" sqref="I7"/>
    </sheetView>
  </sheetViews>
  <sheetFormatPr defaultColWidth="9.140625" defaultRowHeight="12.75"/>
  <cols>
    <col min="1" max="1" width="10.8515625" style="4" customWidth="1"/>
    <col min="2" max="2" width="41.421875" style="4" customWidth="1"/>
    <col min="3" max="3" width="19.28125" style="4" customWidth="1"/>
    <col min="4" max="4" width="18.140625" style="18" customWidth="1"/>
    <col min="5" max="5" width="22.28125" style="18" customWidth="1"/>
    <col min="6" max="6" width="15.7109375" style="18" customWidth="1"/>
    <col min="7" max="7" width="17.140625" style="18" customWidth="1"/>
    <col min="8" max="8" width="20.00390625" style="18" customWidth="1"/>
    <col min="9" max="9" width="19.57421875" style="19" customWidth="1"/>
    <col min="10" max="10" width="20.00390625" style="19" hidden="1" customWidth="1"/>
    <col min="11" max="16384" width="9.140625" style="4" customWidth="1"/>
  </cols>
  <sheetData>
    <row r="1" spans="1:2" ht="24.75" customHeight="1">
      <c r="A1" s="39"/>
      <c r="B1" s="39"/>
    </row>
    <row r="2" spans="1:8" ht="24" customHeight="1">
      <c r="A2" s="1" t="s">
        <v>30</v>
      </c>
      <c r="B2" s="1"/>
      <c r="C2" s="1"/>
      <c r="D2" s="2"/>
      <c r="E2" s="2"/>
      <c r="F2" s="2"/>
      <c r="G2" s="2"/>
      <c r="H2" s="27"/>
    </row>
    <row r="3" spans="1:8" ht="24" customHeight="1">
      <c r="A3" s="1" t="s">
        <v>31</v>
      </c>
      <c r="B3" s="1"/>
      <c r="C3" s="1"/>
      <c r="D3" s="2"/>
      <c r="E3" s="2"/>
      <c r="F3" s="2"/>
      <c r="G3" s="2"/>
      <c r="H3" s="2"/>
    </row>
    <row r="4" spans="1:8" ht="24" customHeight="1">
      <c r="A4" s="1"/>
      <c r="B4" s="1"/>
      <c r="C4" s="1"/>
      <c r="D4" s="2"/>
      <c r="E4" s="2"/>
      <c r="F4" s="2"/>
      <c r="G4" s="2"/>
      <c r="H4" s="2"/>
    </row>
    <row r="5" spans="1:8" ht="24" customHeight="1">
      <c r="A5" s="1"/>
      <c r="B5" s="1"/>
      <c r="C5" s="1"/>
      <c r="D5" s="2"/>
      <c r="E5" s="2"/>
      <c r="F5" s="2"/>
      <c r="G5" s="2"/>
      <c r="H5" s="2"/>
    </row>
    <row r="6" spans="3:10" ht="24" customHeight="1">
      <c r="C6" s="40" t="s">
        <v>25</v>
      </c>
      <c r="D6" s="41"/>
      <c r="E6" s="40" t="s">
        <v>26</v>
      </c>
      <c r="F6" s="41"/>
      <c r="I6" s="12"/>
      <c r="J6" s="12"/>
    </row>
    <row r="7" spans="1:10" ht="117" customHeight="1">
      <c r="A7" s="6" t="s">
        <v>0</v>
      </c>
      <c r="B7" s="7" t="s">
        <v>1</v>
      </c>
      <c r="C7" s="8" t="s">
        <v>2</v>
      </c>
      <c r="D7" s="8" t="s">
        <v>3</v>
      </c>
      <c r="E7" s="8" t="s">
        <v>5</v>
      </c>
      <c r="F7" s="8" t="s">
        <v>6</v>
      </c>
      <c r="G7" s="8" t="s">
        <v>7</v>
      </c>
      <c r="H7" s="8" t="s">
        <v>18</v>
      </c>
      <c r="I7" s="38" t="s">
        <v>36</v>
      </c>
      <c r="J7" s="38" t="s">
        <v>35</v>
      </c>
    </row>
    <row r="8" spans="1:10" ht="45.75" customHeight="1">
      <c r="A8" s="21">
        <v>1</v>
      </c>
      <c r="B8" s="32" t="s">
        <v>10</v>
      </c>
      <c r="C8" s="34">
        <v>23.58</v>
      </c>
      <c r="D8" s="35">
        <f aca="true" t="shared" si="0" ref="D8:D20">C8*$C$24</f>
        <v>16.087609342625726</v>
      </c>
      <c r="E8" s="35">
        <v>0</v>
      </c>
      <c r="F8" s="35">
        <v>0</v>
      </c>
      <c r="G8" s="35">
        <f>C8+E8</f>
        <v>23.58</v>
      </c>
      <c r="H8" s="35">
        <f aca="true" t="shared" si="1" ref="H8:H20">G8*$I$24</f>
        <v>17.87512149180636</v>
      </c>
      <c r="I8" s="34">
        <f>ROUND(H8,2)</f>
        <v>17.88</v>
      </c>
      <c r="J8" s="34">
        <f>I8*$J$22/$I$21</f>
        <v>8.804003202562049</v>
      </c>
    </row>
    <row r="9" spans="1:10" ht="41.25" customHeight="1">
      <c r="A9" s="21">
        <v>2</v>
      </c>
      <c r="B9" s="30" t="s">
        <v>11</v>
      </c>
      <c r="C9" s="34">
        <v>36.19</v>
      </c>
      <c r="D9" s="35">
        <f t="shared" si="0"/>
        <v>24.690864381239397</v>
      </c>
      <c r="E9" s="35">
        <v>0</v>
      </c>
      <c r="F9" s="35">
        <v>0</v>
      </c>
      <c r="G9" s="35">
        <f aca="true" t="shared" si="2" ref="G9:G20">C9+E9</f>
        <v>36.19</v>
      </c>
      <c r="H9" s="35">
        <f t="shared" si="1"/>
        <v>27.434293756932664</v>
      </c>
      <c r="I9" s="34">
        <f aca="true" t="shared" si="3" ref="I9:I19">ROUND(H9,2)</f>
        <v>27.43</v>
      </c>
      <c r="J9" s="34">
        <f aca="true" t="shared" si="4" ref="J9:J20">I9*$J$22/$I$21</f>
        <v>13.506365092073658</v>
      </c>
    </row>
    <row r="10" spans="1:10" ht="36" customHeight="1">
      <c r="A10" s="21">
        <v>3</v>
      </c>
      <c r="B10" s="30" t="s">
        <v>8</v>
      </c>
      <c r="C10" s="34">
        <v>108.1</v>
      </c>
      <c r="D10" s="35">
        <f t="shared" si="0"/>
        <v>73.75193256733846</v>
      </c>
      <c r="E10" s="35">
        <v>0</v>
      </c>
      <c r="F10" s="35">
        <v>0</v>
      </c>
      <c r="G10" s="35">
        <f t="shared" si="2"/>
        <v>108.1</v>
      </c>
      <c r="H10" s="35">
        <f t="shared" si="1"/>
        <v>81.94659174148718</v>
      </c>
      <c r="I10" s="34">
        <f t="shared" si="3"/>
        <v>81.95</v>
      </c>
      <c r="J10" s="34">
        <f t="shared" si="4"/>
        <v>40.35168134507606</v>
      </c>
    </row>
    <row r="11" spans="1:10" ht="45" customHeight="1">
      <c r="A11" s="21">
        <v>4</v>
      </c>
      <c r="B11" s="30" t="s">
        <v>13</v>
      </c>
      <c r="C11" s="34">
        <v>27.05</v>
      </c>
      <c r="D11" s="35">
        <f t="shared" si="0"/>
        <v>18.455039555471835</v>
      </c>
      <c r="E11" s="35">
        <v>0</v>
      </c>
      <c r="F11" s="35">
        <v>0</v>
      </c>
      <c r="G11" s="35">
        <f t="shared" si="2"/>
        <v>27.05</v>
      </c>
      <c r="H11" s="35">
        <f t="shared" si="1"/>
        <v>20.505599506079818</v>
      </c>
      <c r="I11" s="34">
        <f t="shared" si="3"/>
        <v>20.51</v>
      </c>
      <c r="J11" s="34">
        <f t="shared" si="4"/>
        <v>10.098999199359488</v>
      </c>
    </row>
    <row r="12" spans="1:10" ht="39.75" customHeight="1">
      <c r="A12" s="21">
        <v>5</v>
      </c>
      <c r="B12" s="30" t="s">
        <v>9</v>
      </c>
      <c r="C12" s="34">
        <v>160.61</v>
      </c>
      <c r="D12" s="35">
        <f t="shared" si="0"/>
        <v>109.57722377095496</v>
      </c>
      <c r="E12" s="35">
        <v>0</v>
      </c>
      <c r="F12" s="35">
        <v>0</v>
      </c>
      <c r="G12" s="35">
        <f t="shared" si="2"/>
        <v>160.61</v>
      </c>
      <c r="H12" s="35">
        <f t="shared" si="1"/>
        <v>121.75247085661664</v>
      </c>
      <c r="I12" s="34">
        <f t="shared" si="3"/>
        <v>121.75</v>
      </c>
      <c r="J12" s="34">
        <f t="shared" si="4"/>
        <v>59.94895916733387</v>
      </c>
    </row>
    <row r="13" spans="1:10" ht="39" customHeight="1">
      <c r="A13" s="21">
        <v>6</v>
      </c>
      <c r="B13" s="30" t="s">
        <v>12</v>
      </c>
      <c r="C13" s="34">
        <v>29</v>
      </c>
      <c r="D13" s="35">
        <f t="shared" si="0"/>
        <v>19.785439819174982</v>
      </c>
      <c r="E13" s="35">
        <v>0</v>
      </c>
      <c r="F13" s="35">
        <v>0</v>
      </c>
      <c r="G13" s="35">
        <f t="shared" si="2"/>
        <v>29</v>
      </c>
      <c r="H13" s="35">
        <f t="shared" si="1"/>
        <v>21.983822021305535</v>
      </c>
      <c r="I13" s="34">
        <f t="shared" si="3"/>
        <v>21.98</v>
      </c>
      <c r="J13" s="34">
        <f t="shared" si="4"/>
        <v>10.822818254603684</v>
      </c>
    </row>
    <row r="14" spans="1:10" ht="61.5" customHeight="1">
      <c r="A14" s="21">
        <v>7</v>
      </c>
      <c r="B14" s="31" t="s">
        <v>14</v>
      </c>
      <c r="C14" s="34">
        <v>134.78</v>
      </c>
      <c r="D14" s="35">
        <f t="shared" si="0"/>
        <v>91.95453720097944</v>
      </c>
      <c r="E14" s="35">
        <v>0</v>
      </c>
      <c r="F14" s="35">
        <v>0</v>
      </c>
      <c r="G14" s="35">
        <f t="shared" si="2"/>
        <v>134.78</v>
      </c>
      <c r="H14" s="35">
        <f t="shared" si="1"/>
        <v>102.17170800108828</v>
      </c>
      <c r="I14" s="34">
        <f t="shared" si="3"/>
        <v>102.17</v>
      </c>
      <c r="J14" s="34">
        <f t="shared" si="4"/>
        <v>50.307886309047234</v>
      </c>
    </row>
    <row r="15" spans="1:10" ht="50.25" customHeight="1">
      <c r="A15" s="21">
        <v>8</v>
      </c>
      <c r="B15" s="30" t="s">
        <v>15</v>
      </c>
      <c r="C15" s="34">
        <v>22.5</v>
      </c>
      <c r="D15" s="35">
        <f t="shared" si="0"/>
        <v>15.35077227349783</v>
      </c>
      <c r="E15" s="35">
        <v>0</v>
      </c>
      <c r="F15" s="35">
        <v>0</v>
      </c>
      <c r="G15" s="35">
        <f t="shared" si="2"/>
        <v>22.5</v>
      </c>
      <c r="H15" s="35">
        <f t="shared" si="1"/>
        <v>17.056413637219812</v>
      </c>
      <c r="I15" s="34">
        <f t="shared" si="3"/>
        <v>17.06</v>
      </c>
      <c r="J15" s="34">
        <f t="shared" si="4"/>
        <v>8.400240192153722</v>
      </c>
    </row>
    <row r="16" spans="1:10" ht="42" customHeight="1">
      <c r="A16" s="21">
        <v>9</v>
      </c>
      <c r="B16" s="31" t="s">
        <v>16</v>
      </c>
      <c r="C16" s="34">
        <v>227.06</v>
      </c>
      <c r="D16" s="35">
        <f t="shared" si="0"/>
        <v>154.91317121868522</v>
      </c>
      <c r="E16" s="35">
        <v>0</v>
      </c>
      <c r="F16" s="35">
        <v>0</v>
      </c>
      <c r="G16" s="35">
        <f t="shared" si="2"/>
        <v>227.06</v>
      </c>
      <c r="H16" s="35">
        <f t="shared" si="1"/>
        <v>172.12574579853916</v>
      </c>
      <c r="I16" s="34">
        <f t="shared" si="3"/>
        <v>172.13</v>
      </c>
      <c r="J16" s="34">
        <f t="shared" si="4"/>
        <v>84.75576461168934</v>
      </c>
    </row>
    <row r="17" spans="1:10" ht="37.5" customHeight="1">
      <c r="A17" s="21">
        <v>10</v>
      </c>
      <c r="B17" s="31" t="s">
        <v>29</v>
      </c>
      <c r="C17" s="34">
        <v>48.75</v>
      </c>
      <c r="D17" s="35">
        <f t="shared" si="0"/>
        <v>33.260006592578634</v>
      </c>
      <c r="E17" s="35">
        <v>0</v>
      </c>
      <c r="F17" s="35">
        <v>0</v>
      </c>
      <c r="G17" s="35">
        <f t="shared" si="2"/>
        <v>48.75</v>
      </c>
      <c r="H17" s="35">
        <f t="shared" si="1"/>
        <v>36.95556288064293</v>
      </c>
      <c r="I17" s="34">
        <f t="shared" si="3"/>
        <v>36.96</v>
      </c>
      <c r="J17" s="34">
        <f t="shared" si="4"/>
        <v>18.198879103282625</v>
      </c>
    </row>
    <row r="18" spans="1:10" ht="42.75" customHeight="1">
      <c r="A18" s="21">
        <v>11</v>
      </c>
      <c r="B18" s="31" t="s">
        <v>32</v>
      </c>
      <c r="C18" s="34">
        <v>91.25999999999999</v>
      </c>
      <c r="D18" s="35">
        <f t="shared" si="0"/>
        <v>62.26273234130719</v>
      </c>
      <c r="E18" s="35">
        <v>0</v>
      </c>
      <c r="F18" s="35">
        <v>0</v>
      </c>
      <c r="G18" s="35">
        <f t="shared" si="2"/>
        <v>91.25999999999999</v>
      </c>
      <c r="H18" s="35">
        <f t="shared" si="1"/>
        <v>69.18081371256355</v>
      </c>
      <c r="I18" s="34">
        <f t="shared" si="3"/>
        <v>69.18</v>
      </c>
      <c r="J18" s="34">
        <f t="shared" si="4"/>
        <v>34.06381104883908</v>
      </c>
    </row>
    <row r="19" spans="1:10" ht="48" customHeight="1">
      <c r="A19" s="21">
        <v>12</v>
      </c>
      <c r="B19" s="30" t="s">
        <v>33</v>
      </c>
      <c r="C19" s="34">
        <f>24.33-1.09</f>
        <v>23.24</v>
      </c>
      <c r="D19" s="35">
        <f t="shared" si="0"/>
        <v>15.855642117159535</v>
      </c>
      <c r="E19" s="35">
        <v>0</v>
      </c>
      <c r="F19" s="35">
        <v>0</v>
      </c>
      <c r="G19" s="35">
        <f t="shared" si="2"/>
        <v>23.24</v>
      </c>
      <c r="H19" s="35">
        <f t="shared" si="1"/>
        <v>17.617380130177263</v>
      </c>
      <c r="I19" s="34">
        <f t="shared" si="3"/>
        <v>17.62</v>
      </c>
      <c r="J19" s="34">
        <f t="shared" si="4"/>
        <v>8.675980784627702</v>
      </c>
    </row>
    <row r="20" spans="1:10" ht="41.25" customHeight="1">
      <c r="A20" s="21">
        <v>13</v>
      </c>
      <c r="B20" s="30" t="s">
        <v>34</v>
      </c>
      <c r="C20" s="34">
        <v>23.5</v>
      </c>
      <c r="D20" s="35">
        <f t="shared" si="0"/>
        <v>16.033028818986622</v>
      </c>
      <c r="E20" s="35">
        <v>0</v>
      </c>
      <c r="F20" s="35">
        <v>0</v>
      </c>
      <c r="G20" s="35">
        <f t="shared" si="2"/>
        <v>23.5</v>
      </c>
      <c r="H20" s="35">
        <f t="shared" si="1"/>
        <v>17.814476465540693</v>
      </c>
      <c r="I20" s="34">
        <f>ROUND(H20,2)-0.01</f>
        <v>17.799999999999997</v>
      </c>
      <c r="J20" s="34">
        <f t="shared" si="4"/>
        <v>8.76461168935148</v>
      </c>
    </row>
    <row r="21" spans="1:10" ht="33" customHeight="1">
      <c r="A21" s="22"/>
      <c r="B21" s="23" t="s">
        <v>4</v>
      </c>
      <c r="C21" s="36">
        <f>SUM(C8:C20)</f>
        <v>955.6200000000001</v>
      </c>
      <c r="D21" s="36">
        <f>SUM(D8:D20)</f>
        <v>651.978</v>
      </c>
      <c r="E21" s="36">
        <f>SUM(E8:E20)</f>
        <v>0</v>
      </c>
      <c r="F21" s="36">
        <f>F23</f>
        <v>72.442</v>
      </c>
      <c r="G21" s="36">
        <f>SUM(G8:G20)</f>
        <v>955.6200000000001</v>
      </c>
      <c r="H21" s="36">
        <f>SUM(H8:H20)</f>
        <v>724.4199999999998</v>
      </c>
      <c r="I21" s="37">
        <f>SUM(I8:I20)</f>
        <v>724.42</v>
      </c>
      <c r="J21" s="37">
        <f>SUM(J8:J20)</f>
        <v>356.7</v>
      </c>
    </row>
    <row r="22" spans="1:10" ht="80.25" customHeight="1">
      <c r="A22" s="20"/>
      <c r="B22" s="24" t="s">
        <v>17</v>
      </c>
      <c r="C22" s="5">
        <f>C21</f>
        <v>955.6200000000001</v>
      </c>
      <c r="D22" s="14"/>
      <c r="E22" s="17" t="s">
        <v>20</v>
      </c>
      <c r="F22" s="11">
        <f>E21</f>
        <v>0</v>
      </c>
      <c r="G22" s="25"/>
      <c r="H22" s="26" t="s">
        <v>22</v>
      </c>
      <c r="I22" s="33">
        <f>C21+E21</f>
        <v>955.6200000000001</v>
      </c>
      <c r="J22" s="15">
        <v>356.7</v>
      </c>
    </row>
    <row r="23" spans="1:10" ht="62.25" customHeight="1">
      <c r="A23" s="20"/>
      <c r="B23" s="24" t="s">
        <v>27</v>
      </c>
      <c r="C23" s="5">
        <f>0.9*724.42</f>
        <v>651.978</v>
      </c>
      <c r="D23" s="14"/>
      <c r="E23" s="17" t="s">
        <v>28</v>
      </c>
      <c r="F23" s="11">
        <f>0.1*724.42</f>
        <v>72.442</v>
      </c>
      <c r="G23" s="25"/>
      <c r="H23" s="26" t="s">
        <v>23</v>
      </c>
      <c r="I23" s="11">
        <f>C23+F23</f>
        <v>724.42</v>
      </c>
      <c r="J23" s="15"/>
    </row>
    <row r="24" spans="1:10" ht="66.75" customHeight="1">
      <c r="A24" s="20"/>
      <c r="B24" s="24" t="s">
        <v>19</v>
      </c>
      <c r="C24" s="11">
        <f>C23/C22</f>
        <v>0.6822565454887924</v>
      </c>
      <c r="D24" s="14"/>
      <c r="E24" s="17" t="s">
        <v>21</v>
      </c>
      <c r="F24" s="11">
        <f>0</f>
        <v>0</v>
      </c>
      <c r="G24" s="25"/>
      <c r="H24" s="26" t="s">
        <v>24</v>
      </c>
      <c r="I24" s="11">
        <f>I23/I22</f>
        <v>0.7580628283208806</v>
      </c>
      <c r="J24" s="15"/>
    </row>
    <row r="25" spans="1:10" ht="19.5">
      <c r="A25" s="20"/>
      <c r="B25" s="13"/>
      <c r="C25" s="16"/>
      <c r="D25" s="14"/>
      <c r="E25" s="14"/>
      <c r="F25" s="15"/>
      <c r="G25" s="14"/>
      <c r="H25" s="14"/>
      <c r="I25" s="15"/>
      <c r="J25" s="15"/>
    </row>
    <row r="26" spans="2:5" ht="18.75">
      <c r="B26" s="9"/>
      <c r="C26" s="28"/>
      <c r="D26" s="4"/>
      <c r="E26" s="16"/>
    </row>
    <row r="27" spans="2:4" ht="18.75">
      <c r="B27" s="10"/>
      <c r="C27" s="28"/>
      <c r="D27" s="4"/>
    </row>
    <row r="28" spans="2:4" ht="18.75">
      <c r="B28" s="10"/>
      <c r="C28" s="29"/>
      <c r="D28" s="4"/>
    </row>
    <row r="29" spans="2:4" ht="18.75">
      <c r="B29" s="10"/>
      <c r="C29" s="29"/>
      <c r="D29" s="4"/>
    </row>
    <row r="30" ht="18.75">
      <c r="C30" s="29"/>
    </row>
    <row r="47" ht="12.75">
      <c r="D47" s="3"/>
    </row>
    <row r="48" ht="12.75">
      <c r="D48" s="3"/>
    </row>
    <row r="51" ht="12.75">
      <c r="D51" s="3"/>
    </row>
  </sheetData>
  <sheetProtection/>
  <mergeCells count="3">
    <mergeCell ref="A1:B1"/>
    <mergeCell ref="C6:D6"/>
    <mergeCell ref="E6:F6"/>
  </mergeCells>
  <printOptions/>
  <pageMargins left="0.2755905511811024" right="0.7480314960629921" top="0.7480314960629921" bottom="0.8267716535433072" header="0.5118110236220472" footer="0.5118110236220472"/>
  <pageSetup horizontalDpi="300" verticalDpi="3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2022-08-22T14:15:40Z</cp:lastPrinted>
  <dcterms:created xsi:type="dcterms:W3CDTF">2004-01-09T07:03:24Z</dcterms:created>
  <dcterms:modified xsi:type="dcterms:W3CDTF">2022-09-05T13:18:01Z</dcterms:modified>
  <cp:category/>
  <cp:version/>
  <cp:contentType/>
  <cp:contentStatus/>
</cp:coreProperties>
</file>